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重金属濃度" sheetId="1" r:id="rId1"/>
    <sheet name="名城下水処理場" sheetId="2" r:id="rId2"/>
  </sheets>
  <definedNames/>
  <calcPr fullCalcOnLoad="1"/>
</workbook>
</file>

<file path=xl/sharedStrings.xml><?xml version="1.0" encoding="utf-8"?>
<sst xmlns="http://schemas.openxmlformats.org/spreadsheetml/2006/main" count="44" uniqueCount="31">
  <si>
    <t>木津根橋</t>
  </si>
  <si>
    <t>猿投橋</t>
  </si>
  <si>
    <t>城北橋</t>
  </si>
  <si>
    <t>中土戸橋</t>
  </si>
  <si>
    <t>小塩橋</t>
  </si>
  <si>
    <t>桜橋</t>
  </si>
  <si>
    <t>納屋橋</t>
  </si>
  <si>
    <t>日置橋</t>
  </si>
  <si>
    <t>古渡橋</t>
  </si>
  <si>
    <t>白鳥橋</t>
  </si>
  <si>
    <t>表層②</t>
  </si>
  <si>
    <t>中層②</t>
  </si>
  <si>
    <t>底層②</t>
  </si>
  <si>
    <t>表層①</t>
  </si>
  <si>
    <t>中層①</t>
  </si>
  <si>
    <t>底層①</t>
  </si>
  <si>
    <t>Ni</t>
  </si>
  <si>
    <t>採水月日</t>
  </si>
  <si>
    <t>流入水</t>
  </si>
  <si>
    <t>初沈水</t>
  </si>
  <si>
    <t>放流水</t>
  </si>
  <si>
    <t>4</t>
  </si>
  <si>
    <t>5</t>
  </si>
  <si>
    <t>6</t>
  </si>
  <si>
    <t>7</t>
  </si>
  <si>
    <t>8</t>
  </si>
  <si>
    <t>9</t>
  </si>
  <si>
    <t>10</t>
  </si>
  <si>
    <t>11</t>
  </si>
  <si>
    <t>放流水</t>
  </si>
  <si>
    <t>Ni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</si>
</sst>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;[Red]\-0.0\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.75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right" vertical="center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5" fillId="0" borderId="0" xfId="16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vertical="center"/>
    </xf>
    <xf numFmtId="178" fontId="5" fillId="0" borderId="0" xfId="16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流下方向（Ｎｉ）</a:t>
            </a:r>
          </a:p>
        </c:rich>
      </c:tx>
      <c:layout>
        <c:manualLayout>
          <c:xMode val="factor"/>
          <c:yMode val="factor"/>
          <c:x val="-0.00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5725"/>
          <c:w val="0.952"/>
          <c:h val="0.89025"/>
        </c:manualLayout>
      </c:layout>
      <c:lineChart>
        <c:grouping val="standard"/>
        <c:varyColors val="0"/>
        <c:ser>
          <c:idx val="0"/>
          <c:order val="0"/>
          <c:tx>
            <c:strRef>
              <c:f>'重金属濃度'!$H$3</c:f>
              <c:strCache>
                <c:ptCount val="1"/>
                <c:pt idx="0">
                  <c:v>表層①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'重金属濃度'!$G$4:$G$13</c:f>
              <c:strCache/>
            </c:strRef>
          </c:cat>
          <c:val>
            <c:numRef>
              <c:f>'重金属濃度'!$H$4:$H$13</c:f>
              <c:numCache/>
            </c:numRef>
          </c:val>
          <c:smooth val="0"/>
        </c:ser>
        <c:ser>
          <c:idx val="1"/>
          <c:order val="1"/>
          <c:tx>
            <c:strRef>
              <c:f>'重金属濃度'!$I$3</c:f>
              <c:strCache>
                <c:ptCount val="1"/>
                <c:pt idx="0">
                  <c:v>中層①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'重金属濃度'!$G$4:$G$13</c:f>
              <c:strCache/>
            </c:strRef>
          </c:cat>
          <c:val>
            <c:numRef>
              <c:f>'重金属濃度'!$I$4:$I$13</c:f>
              <c:numCache/>
            </c:numRef>
          </c:val>
          <c:smooth val="0"/>
        </c:ser>
        <c:ser>
          <c:idx val="2"/>
          <c:order val="2"/>
          <c:tx>
            <c:strRef>
              <c:f>'重金属濃度'!$J$3</c:f>
              <c:strCache>
                <c:ptCount val="1"/>
                <c:pt idx="0">
                  <c:v>底層①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'重金属濃度'!$G$4:$G$13</c:f>
              <c:strCache/>
            </c:strRef>
          </c:cat>
          <c:val>
            <c:numRef>
              <c:f>'重金属濃度'!$J$4:$J$13</c:f>
              <c:numCache/>
            </c:numRef>
          </c:val>
          <c:smooth val="0"/>
        </c:ser>
        <c:ser>
          <c:idx val="3"/>
          <c:order val="3"/>
          <c:tx>
            <c:strRef>
              <c:f>'重金属濃度'!$C$3</c:f>
              <c:strCache>
                <c:ptCount val="1"/>
                <c:pt idx="0">
                  <c:v>表層②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'重金属濃度'!$G$4:$G$13</c:f>
              <c:strCache/>
            </c:strRef>
          </c:cat>
          <c:val>
            <c:numRef>
              <c:f>'重金属濃度'!$C$4:$C$13</c:f>
              <c:numCache/>
            </c:numRef>
          </c:val>
          <c:smooth val="0"/>
        </c:ser>
        <c:ser>
          <c:idx val="4"/>
          <c:order val="4"/>
          <c:tx>
            <c:strRef>
              <c:f>'重金属濃度'!$D$3</c:f>
              <c:strCache>
                <c:ptCount val="1"/>
                <c:pt idx="0">
                  <c:v>中層②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'重金属濃度'!$G$4:$G$13</c:f>
              <c:strCache/>
            </c:strRef>
          </c:cat>
          <c:val>
            <c:numRef>
              <c:f>'重金属濃度'!$D$4:$D$13</c:f>
              <c:numCache/>
            </c:numRef>
          </c:val>
          <c:smooth val="0"/>
        </c:ser>
        <c:ser>
          <c:idx val="5"/>
          <c:order val="5"/>
          <c:tx>
            <c:strRef>
              <c:f>'重金属濃度'!$E$3</c:f>
              <c:strCache>
                <c:ptCount val="1"/>
                <c:pt idx="0">
                  <c:v>底層②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'重金属濃度'!$G$4:$G$13</c:f>
              <c:strCache/>
            </c:strRef>
          </c:cat>
          <c:val>
            <c:numRef>
              <c:f>'重金属濃度'!$E$4:$E$13</c:f>
              <c:numCache/>
            </c:numRef>
          </c:val>
          <c:smooth val="0"/>
        </c:ser>
        <c:marker val="1"/>
        <c:axId val="64557894"/>
        <c:axId val="44150135"/>
      </c:lineChart>
      <c:catAx>
        <c:axId val="64557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採水地点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150135"/>
        <c:crosses val="autoZero"/>
        <c:auto val="1"/>
        <c:lblOffset val="100"/>
        <c:noMultiLvlLbl val="0"/>
      </c:catAx>
      <c:valAx>
        <c:axId val="44150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濃度（μｇ/Ｌ）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6455789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55"/>
          <c:y val="0.21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Ni(平成16年度）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056"/>
          <c:w val="0.954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'名城下水処理場'!$B$4</c:f>
              <c:strCache>
                <c:ptCount val="1"/>
                <c:pt idx="0">
                  <c:v>流入水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'名城下水処理場'!$C$3:$N$3</c:f>
              <c:numCache/>
            </c:numRef>
          </c:cat>
          <c:val>
            <c:numRef>
              <c:f>'名城下水処理場'!$C$4:$N$4</c:f>
              <c:numCache/>
            </c:numRef>
          </c:val>
          <c:smooth val="0"/>
        </c:ser>
        <c:ser>
          <c:idx val="1"/>
          <c:order val="1"/>
          <c:tx>
            <c:strRef>
              <c:f>'名城下水処理場'!$B$5</c:f>
              <c:strCache>
                <c:ptCount val="1"/>
                <c:pt idx="0">
                  <c:v>初沈水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'名城下水処理場'!$C$3:$N$3</c:f>
              <c:numCache/>
            </c:numRef>
          </c:cat>
          <c:val>
            <c:numRef>
              <c:f>'名城下水処理場'!$C$5:$N$5</c:f>
              <c:numCache/>
            </c:numRef>
          </c:val>
          <c:smooth val="0"/>
        </c:ser>
        <c:ser>
          <c:idx val="2"/>
          <c:order val="2"/>
          <c:tx>
            <c:strRef>
              <c:f>'名城下水処理場'!$B$6</c:f>
              <c:strCache>
                <c:ptCount val="1"/>
                <c:pt idx="0">
                  <c:v>放流水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'名城下水処理場'!$C$3:$N$3</c:f>
              <c:numCache/>
            </c:numRef>
          </c:cat>
          <c:val>
            <c:numRef>
              <c:f>'名城下水処理場'!$C$6:$N$6</c:f>
              <c:numCache/>
            </c:numRef>
          </c:val>
          <c:smooth val="0"/>
        </c:ser>
        <c:marker val="1"/>
        <c:axId val="61806896"/>
        <c:axId val="19391153"/>
      </c:lineChart>
      <c:catAx>
        <c:axId val="61806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採水月日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391153"/>
        <c:crosses val="autoZero"/>
        <c:auto val="1"/>
        <c:lblOffset val="100"/>
        <c:noMultiLvlLbl val="0"/>
      </c:catAx>
      <c:valAx>
        <c:axId val="19391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濃度（μｇ/Ｌ）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80689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5025"/>
          <c:y val="0.17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Ｎｉ（平成17年度）</a:t>
            </a:r>
          </a:p>
        </c:rich>
      </c:tx>
      <c:layout>
        <c:manualLayout>
          <c:xMode val="factor"/>
          <c:yMode val="factor"/>
          <c:x val="0.00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5725"/>
          <c:w val="0.962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'名城下水処理場'!$B$36</c:f>
              <c:strCache>
                <c:ptCount val="1"/>
                <c:pt idx="0">
                  <c:v>流入水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'名城下水処理場'!$C$35:$J$35</c:f>
              <c:strCache/>
            </c:strRef>
          </c:cat>
          <c:val>
            <c:numRef>
              <c:f>'名城下水処理場'!$C$36:$J$36</c:f>
              <c:numCache/>
            </c:numRef>
          </c:val>
          <c:smooth val="0"/>
        </c:ser>
        <c:ser>
          <c:idx val="1"/>
          <c:order val="1"/>
          <c:tx>
            <c:strRef>
              <c:f>'名城下水処理場'!$B$37</c:f>
              <c:strCache>
                <c:ptCount val="1"/>
                <c:pt idx="0">
                  <c:v>初沈水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'名城下水処理場'!$C$35:$J$35</c:f>
              <c:strCache/>
            </c:strRef>
          </c:cat>
          <c:val>
            <c:numRef>
              <c:f>'名城下水処理場'!$C$37:$J$37</c:f>
              <c:numCache/>
            </c:numRef>
          </c:val>
          <c:smooth val="0"/>
        </c:ser>
        <c:ser>
          <c:idx val="2"/>
          <c:order val="2"/>
          <c:tx>
            <c:strRef>
              <c:f>'名城下水処理場'!$B$38</c:f>
              <c:strCache>
                <c:ptCount val="1"/>
                <c:pt idx="0">
                  <c:v>放流水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'名城下水処理場'!$C$35:$J$35</c:f>
              <c:strCache/>
            </c:strRef>
          </c:cat>
          <c:val>
            <c:numRef>
              <c:f>'名城下水処理場'!$C$38:$J$38</c:f>
              <c:numCache/>
            </c:numRef>
          </c:val>
          <c:smooth val="0"/>
        </c:ser>
        <c:marker val="1"/>
        <c:axId val="40302650"/>
        <c:axId val="27179531"/>
      </c:lineChart>
      <c:catAx>
        <c:axId val="40302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採水月日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179531"/>
        <c:crosses val="autoZero"/>
        <c:auto val="1"/>
        <c:lblOffset val="100"/>
        <c:noMultiLvlLbl val="0"/>
      </c:catAx>
      <c:valAx>
        <c:axId val="27179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濃度（μｇ/Ｌ）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30265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62"/>
          <c:y val="0.19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152400</xdr:rowOff>
    </xdr:from>
    <xdr:to>
      <xdr:col>8</xdr:col>
      <xdr:colOff>600075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704850" y="2381250"/>
        <a:ext cx="58483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9525</xdr:rowOff>
    </xdr:from>
    <xdr:to>
      <xdr:col>10</xdr:col>
      <xdr:colOff>19050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704850" y="1552575"/>
        <a:ext cx="61722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38</xdr:row>
      <xdr:rowOff>152400</xdr:rowOff>
    </xdr:from>
    <xdr:to>
      <xdr:col>9</xdr:col>
      <xdr:colOff>400050</xdr:colOff>
      <xdr:row>61</xdr:row>
      <xdr:rowOff>114300</xdr:rowOff>
    </xdr:to>
    <xdr:graphicFrame>
      <xdr:nvGraphicFramePr>
        <xdr:cNvPr id="2" name="Chart 2"/>
        <xdr:cNvGraphicFramePr/>
      </xdr:nvGraphicFramePr>
      <xdr:xfrm>
        <a:off x="723900" y="6667500"/>
        <a:ext cx="584835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3"/>
  <sheetViews>
    <sheetView tabSelected="1" workbookViewId="0" topLeftCell="A13">
      <selection activeCell="G45" sqref="G45"/>
    </sheetView>
  </sheetViews>
  <sheetFormatPr defaultColWidth="9.00390625" defaultRowHeight="13.5"/>
  <cols>
    <col min="3" max="3" width="9.375" style="0" bestFit="1" customWidth="1"/>
    <col min="4" max="5" width="9.75390625" style="0" bestFit="1" customWidth="1"/>
    <col min="7" max="7" width="11.625" style="0" bestFit="1" customWidth="1"/>
    <col min="8" max="8" width="10.625" style="0" bestFit="1" customWidth="1"/>
    <col min="9" max="10" width="11.125" style="0" bestFit="1" customWidth="1"/>
  </cols>
  <sheetData>
    <row r="3" spans="2:10" ht="13.5">
      <c r="B3" s="1">
        <v>11.15</v>
      </c>
      <c r="C3" s="3" t="s">
        <v>10</v>
      </c>
      <c r="D3" s="3" t="s">
        <v>11</v>
      </c>
      <c r="E3" s="3" t="s">
        <v>12</v>
      </c>
      <c r="G3" s="4">
        <v>10.2</v>
      </c>
      <c r="H3" s="3" t="s">
        <v>13</v>
      </c>
      <c r="I3" s="3" t="s">
        <v>14</v>
      </c>
      <c r="J3" s="3" t="s">
        <v>15</v>
      </c>
    </row>
    <row r="4" spans="2:10" ht="13.5">
      <c r="B4" s="1" t="s">
        <v>0</v>
      </c>
      <c r="C4" s="2">
        <v>11.914836051765896</v>
      </c>
      <c r="D4" s="2"/>
      <c r="E4" s="2"/>
      <c r="G4" s="1" t="s">
        <v>0</v>
      </c>
      <c r="H4" s="2">
        <v>4.30473476798924</v>
      </c>
      <c r="I4" s="2"/>
      <c r="J4" s="2"/>
    </row>
    <row r="5" spans="2:10" ht="13.5">
      <c r="B5" s="1" t="s">
        <v>1</v>
      </c>
      <c r="C5" s="2">
        <v>12.650882106062246</v>
      </c>
      <c r="D5" s="2"/>
      <c r="E5" s="2"/>
      <c r="G5" s="1" t="s">
        <v>1</v>
      </c>
      <c r="H5" s="2">
        <v>3.3604680949178602</v>
      </c>
      <c r="I5" s="2"/>
      <c r="J5" s="2"/>
    </row>
    <row r="6" spans="2:10" ht="13.5">
      <c r="B6" s="1" t="s">
        <v>2</v>
      </c>
      <c r="C6" s="2">
        <v>40.13265018978418</v>
      </c>
      <c r="D6" s="2">
        <v>37.87771037848389</v>
      </c>
      <c r="E6" s="2">
        <v>39.77297119618262</v>
      </c>
      <c r="G6" s="1" t="s">
        <v>2</v>
      </c>
      <c r="H6" s="2">
        <v>26.35941283504659</v>
      </c>
      <c r="I6" s="2">
        <v>20.64062157748102</v>
      </c>
      <c r="J6" s="2">
        <v>28.418368719377455</v>
      </c>
    </row>
    <row r="7" spans="2:10" ht="13.5">
      <c r="B7" s="1" t="s">
        <v>3</v>
      </c>
      <c r="C7" s="2">
        <v>65.96008051187506</v>
      </c>
      <c r="D7" s="2">
        <v>63.23245660991215</v>
      </c>
      <c r="E7" s="2">
        <v>71.28533399420805</v>
      </c>
      <c r="G7" s="1" t="s">
        <v>3</v>
      </c>
      <c r="H7" s="2">
        <v>26.57479911614948</v>
      </c>
      <c r="I7" s="2">
        <v>29.69687066961283</v>
      </c>
      <c r="J7" s="2">
        <v>27.4225111538092</v>
      </c>
    </row>
    <row r="8" spans="2:10" ht="13.5">
      <c r="B8" s="1" t="s">
        <v>4</v>
      </c>
      <c r="C8" s="2">
        <v>53.192003839063</v>
      </c>
      <c r="D8" s="2">
        <v>49.278729790695145</v>
      </c>
      <c r="E8" s="2">
        <v>20.723759451252572</v>
      </c>
      <c r="G8" s="1" t="s">
        <v>4</v>
      </c>
      <c r="H8" s="2">
        <v>31.3970019406283</v>
      </c>
      <c r="I8" s="2">
        <v>43.82899225670092</v>
      </c>
      <c r="J8" s="2">
        <v>36.91044914977423</v>
      </c>
    </row>
    <row r="9" spans="2:10" ht="13.5">
      <c r="B9" s="1" t="s">
        <v>5</v>
      </c>
      <c r="C9" s="2">
        <v>44.428491204858474</v>
      </c>
      <c r="D9" s="2">
        <v>18.517218024075476</v>
      </c>
      <c r="E9" s="2">
        <v>22.44580619238694</v>
      </c>
      <c r="G9" s="1" t="s">
        <v>5</v>
      </c>
      <c r="H9" s="2">
        <v>33.88233025266596</v>
      </c>
      <c r="I9" s="2">
        <v>33.50533657411855</v>
      </c>
      <c r="J9" s="2">
        <v>41.563431319050814</v>
      </c>
    </row>
    <row r="10" spans="2:10" ht="13.5">
      <c r="B10" s="1" t="s">
        <v>6</v>
      </c>
      <c r="C10" s="2">
        <v>41.26327051295955</v>
      </c>
      <c r="D10" s="2">
        <v>37.634555803781225</v>
      </c>
      <c r="E10" s="2">
        <v>24.031438914795935</v>
      </c>
      <c r="G10" s="1" t="s">
        <v>6</v>
      </c>
      <c r="H10" s="2">
        <v>36.00872379671438</v>
      </c>
      <c r="I10" s="2">
        <v>44.01563860121049</v>
      </c>
      <c r="J10" s="2">
        <v>47.097961802286484</v>
      </c>
    </row>
    <row r="11" spans="2:10" ht="13.5">
      <c r="B11" s="1" t="s">
        <v>7</v>
      </c>
      <c r="C11" s="2">
        <v>27.11633200303654</v>
      </c>
      <c r="D11" s="2">
        <v>14.811074258034195</v>
      </c>
      <c r="E11" s="2">
        <v>11.685678332068104</v>
      </c>
      <c r="G11" s="1" t="s">
        <v>7</v>
      </c>
      <c r="H11" s="2">
        <v>36.59204121433375</v>
      </c>
      <c r="I11" s="2">
        <v>18.80693847631857</v>
      </c>
      <c r="J11" s="2">
        <v>18.77195159957729</v>
      </c>
    </row>
    <row r="12" spans="2:10" ht="13.5">
      <c r="B12" s="1" t="s">
        <v>8</v>
      </c>
      <c r="C12" s="2">
        <v>19.31036372410801</v>
      </c>
      <c r="D12" s="2">
        <v>17.594815374326718</v>
      </c>
      <c r="E12" s="2">
        <v>15.23934884864259</v>
      </c>
      <c r="G12" s="1" t="s">
        <v>8</v>
      </c>
      <c r="H12" s="2">
        <v>33.98094289557114</v>
      </c>
      <c r="I12" s="2">
        <v>24.17388456143722</v>
      </c>
      <c r="J12" s="2">
        <v>19.90135999615717</v>
      </c>
    </row>
    <row r="13" spans="2:10" ht="13.5">
      <c r="B13" s="1" t="s">
        <v>9</v>
      </c>
      <c r="C13" s="2">
        <v>17.858365947294217</v>
      </c>
      <c r="D13" s="2">
        <v>12.126279749123377</v>
      </c>
      <c r="E13" s="2">
        <v>8.313322730723348</v>
      </c>
      <c r="G13" s="1" t="s">
        <v>9</v>
      </c>
      <c r="H13" s="2">
        <v>29.865066634643096</v>
      </c>
      <c r="I13" s="2">
        <v>13.011273167451245</v>
      </c>
      <c r="J13" s="2">
        <v>12.989459544624841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8"/>
  <sheetViews>
    <sheetView workbookViewId="0" topLeftCell="A1">
      <selection activeCell="M30" sqref="M30"/>
    </sheetView>
  </sheetViews>
  <sheetFormatPr defaultColWidth="9.00390625" defaultRowHeight="13.5"/>
  <sheetData>
    <row r="2" ht="13.5">
      <c r="B2" t="s">
        <v>16</v>
      </c>
    </row>
    <row r="3" spans="2:14" ht="13.5">
      <c r="B3" s="5" t="s">
        <v>17</v>
      </c>
      <c r="C3" s="6">
        <v>4</v>
      </c>
      <c r="D3" s="1">
        <v>5</v>
      </c>
      <c r="E3" s="1">
        <v>6</v>
      </c>
      <c r="F3" s="1">
        <v>7</v>
      </c>
      <c r="G3" s="1">
        <v>8</v>
      </c>
      <c r="H3" s="1">
        <v>9</v>
      </c>
      <c r="I3" s="1">
        <v>10</v>
      </c>
      <c r="J3" s="1">
        <v>11</v>
      </c>
      <c r="K3" s="1">
        <v>12</v>
      </c>
      <c r="L3" s="1">
        <v>1</v>
      </c>
      <c r="M3" s="1">
        <v>2</v>
      </c>
      <c r="N3" s="1">
        <v>3</v>
      </c>
    </row>
    <row r="4" spans="2:14" ht="13.5">
      <c r="B4" s="1" t="s">
        <v>18</v>
      </c>
      <c r="C4" s="1">
        <f>0.08*1000</f>
        <v>80</v>
      </c>
      <c r="D4" s="1">
        <f>0.05*1000</f>
        <v>50</v>
      </c>
      <c r="E4" s="1">
        <f>0.11*1000</f>
        <v>110</v>
      </c>
      <c r="F4" s="1">
        <f>0.059*1000</f>
        <v>59</v>
      </c>
      <c r="G4" s="1">
        <f>0.82*1000</f>
        <v>820</v>
      </c>
      <c r="H4" s="1">
        <f>0.039*1000</f>
        <v>39</v>
      </c>
      <c r="I4" s="1">
        <f>0.059*1000</f>
        <v>59</v>
      </c>
      <c r="J4" s="1">
        <f>0.07*1000</f>
        <v>70</v>
      </c>
      <c r="K4" s="1">
        <f>0.11*1000</f>
        <v>110</v>
      </c>
      <c r="L4" s="1">
        <f>0.11*1000</f>
        <v>110</v>
      </c>
      <c r="M4" s="1">
        <f>0.16*1000</f>
        <v>160</v>
      </c>
      <c r="N4" s="1">
        <f>0.085*1000</f>
        <v>85</v>
      </c>
    </row>
    <row r="5" spans="2:14" ht="13.5">
      <c r="B5" s="1" t="s">
        <v>19</v>
      </c>
      <c r="C5" s="1">
        <f>0.071*1000</f>
        <v>71</v>
      </c>
      <c r="D5" s="1"/>
      <c r="E5" s="1">
        <f>0.069*1000</f>
        <v>69</v>
      </c>
      <c r="F5" s="1"/>
      <c r="G5" s="1">
        <f>0.49*1000</f>
        <v>490</v>
      </c>
      <c r="H5" s="1"/>
      <c r="I5" s="1">
        <f>0.032*1000</f>
        <v>32</v>
      </c>
      <c r="J5" s="1"/>
      <c r="K5" s="1">
        <f>0.081*1000</f>
        <v>81</v>
      </c>
      <c r="L5" s="1"/>
      <c r="M5" s="1">
        <f>0.19*1000</f>
        <v>190</v>
      </c>
      <c r="N5" s="1"/>
    </row>
    <row r="6" spans="2:14" ht="13.5">
      <c r="B6" s="1" t="s">
        <v>20</v>
      </c>
      <c r="C6" s="1">
        <f>0.072*1000</f>
        <v>72</v>
      </c>
      <c r="D6" s="1">
        <f>0.042*1000</f>
        <v>42</v>
      </c>
      <c r="E6" s="1">
        <f>0.049*1000</f>
        <v>49</v>
      </c>
      <c r="F6" s="1">
        <f>0.039*1000</f>
        <v>39</v>
      </c>
      <c r="G6" s="1">
        <f>0.11*1000</f>
        <v>110</v>
      </c>
      <c r="H6" s="1">
        <f>0.031*1000</f>
        <v>31</v>
      </c>
      <c r="I6" s="1">
        <f>0.029*1000</f>
        <v>29</v>
      </c>
      <c r="J6" s="1">
        <f>0.058*1000</f>
        <v>58</v>
      </c>
      <c r="K6" s="1">
        <f>0.11*1000</f>
        <v>110</v>
      </c>
      <c r="L6" s="1">
        <f>0.11*1000</f>
        <v>110</v>
      </c>
      <c r="M6" s="1">
        <f>0.18*1000</f>
        <v>180</v>
      </c>
      <c r="N6" s="1">
        <f>0.06*1000</f>
        <v>60</v>
      </c>
    </row>
    <row r="9" spans="16:25" ht="13.5">
      <c r="P9" s="7"/>
      <c r="Q9" s="8"/>
      <c r="R9" s="9"/>
      <c r="S9" s="9"/>
      <c r="T9" s="9"/>
      <c r="U9" s="9"/>
      <c r="V9" s="9"/>
      <c r="W9" s="9"/>
      <c r="X9" s="9"/>
      <c r="Y9" s="9"/>
    </row>
    <row r="10" spans="16:25" ht="13.5">
      <c r="P10" s="10"/>
      <c r="Q10" s="10"/>
      <c r="R10" s="9"/>
      <c r="S10" s="9"/>
      <c r="T10" s="9"/>
      <c r="U10" s="11"/>
      <c r="V10" s="9"/>
      <c r="W10" s="11"/>
      <c r="X10" s="9"/>
      <c r="Y10" s="10"/>
    </row>
    <row r="11" spans="16:25" ht="13.5">
      <c r="P11" s="10"/>
      <c r="Q11" s="10"/>
      <c r="R11" s="9"/>
      <c r="S11" s="9"/>
      <c r="T11" s="9"/>
      <c r="U11" s="9"/>
      <c r="V11" s="9"/>
      <c r="W11" s="9"/>
      <c r="X11" s="9"/>
      <c r="Y11" s="9"/>
    </row>
    <row r="12" spans="16:25" ht="13.5"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6:25" ht="13.5"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6:25" ht="13.5">
      <c r="P14" s="10"/>
      <c r="Q14" s="12"/>
      <c r="R14" s="13"/>
      <c r="S14" s="13"/>
      <c r="T14" s="13"/>
      <c r="U14" s="13"/>
      <c r="V14" s="13"/>
      <c r="W14" s="13"/>
      <c r="X14" s="13"/>
      <c r="Y14" s="13"/>
    </row>
    <row r="15" spans="16:25" ht="13.5">
      <c r="P15" s="10"/>
      <c r="Q15" s="10"/>
      <c r="R15" s="14"/>
      <c r="S15" s="14"/>
      <c r="T15" s="14"/>
      <c r="U15" s="14"/>
      <c r="V15" s="14"/>
      <c r="W15" s="14"/>
      <c r="X15" s="14"/>
      <c r="Y15" s="14"/>
    </row>
    <row r="16" spans="16:25" ht="13.5">
      <c r="P16" s="10"/>
      <c r="Q16" s="10"/>
      <c r="R16" s="14"/>
      <c r="S16" s="14"/>
      <c r="T16" s="14"/>
      <c r="U16" s="14"/>
      <c r="V16" s="14"/>
      <c r="W16" s="14"/>
      <c r="X16" s="14"/>
      <c r="Y16" s="14"/>
    </row>
    <row r="17" spans="16:25" ht="13.5">
      <c r="P17" s="10"/>
      <c r="Q17" s="10"/>
      <c r="R17" s="14"/>
      <c r="S17" s="14"/>
      <c r="T17" s="14"/>
      <c r="U17" s="14"/>
      <c r="V17" s="14"/>
      <c r="W17" s="14"/>
      <c r="X17" s="14"/>
      <c r="Y17" s="14"/>
    </row>
    <row r="34" ht="13.5">
      <c r="B34" t="s">
        <v>30</v>
      </c>
    </row>
    <row r="35" spans="2:10" ht="13.5">
      <c r="B35" s="1" t="s">
        <v>17</v>
      </c>
      <c r="C35" s="1" t="s">
        <v>21</v>
      </c>
      <c r="D35" s="1" t="s">
        <v>22</v>
      </c>
      <c r="E35" s="1" t="s">
        <v>23</v>
      </c>
      <c r="F35" s="1" t="s">
        <v>24</v>
      </c>
      <c r="G35" s="1" t="s">
        <v>25</v>
      </c>
      <c r="H35" s="1" t="s">
        <v>26</v>
      </c>
      <c r="I35" s="1" t="s">
        <v>27</v>
      </c>
      <c r="J35" s="1" t="s">
        <v>28</v>
      </c>
    </row>
    <row r="36" spans="2:10" ht="13.5">
      <c r="B36" s="1" t="s">
        <v>18</v>
      </c>
      <c r="C36" s="1">
        <v>54</v>
      </c>
      <c r="D36" s="1">
        <v>69</v>
      </c>
      <c r="E36" s="1">
        <v>53</v>
      </c>
      <c r="F36" s="1">
        <v>120</v>
      </c>
      <c r="G36" s="1">
        <v>27</v>
      </c>
      <c r="H36" s="1">
        <v>120</v>
      </c>
      <c r="I36" s="1">
        <v>33</v>
      </c>
      <c r="J36" s="1">
        <v>56</v>
      </c>
    </row>
    <row r="37" spans="2:10" ht="13.5">
      <c r="B37" s="1" t="s">
        <v>19</v>
      </c>
      <c r="C37" s="1">
        <v>56</v>
      </c>
      <c r="D37" s="1"/>
      <c r="E37" s="1">
        <v>41</v>
      </c>
      <c r="F37" s="1"/>
      <c r="G37" s="1">
        <v>25</v>
      </c>
      <c r="H37" s="1"/>
      <c r="I37" s="1">
        <v>28</v>
      </c>
      <c r="J37" s="1"/>
    </row>
    <row r="38" spans="2:10" ht="13.5">
      <c r="B38" s="1" t="s">
        <v>29</v>
      </c>
      <c r="C38" s="1">
        <v>45</v>
      </c>
      <c r="D38" s="1">
        <v>45</v>
      </c>
      <c r="E38" s="1">
        <v>31</v>
      </c>
      <c r="F38" s="1">
        <v>56</v>
      </c>
      <c r="G38" s="1">
        <v>52</v>
      </c>
      <c r="H38" s="1">
        <v>300</v>
      </c>
      <c r="I38" s="1">
        <v>22</v>
      </c>
      <c r="J38" s="1">
        <v>35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堀内研究室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04BM03</dc:creator>
  <cp:keywords/>
  <dc:description/>
  <cp:lastModifiedBy>服部宏</cp:lastModifiedBy>
  <dcterms:created xsi:type="dcterms:W3CDTF">2006-01-11T08:04:40Z</dcterms:created>
  <dcterms:modified xsi:type="dcterms:W3CDTF">2006-02-08T11:45:42Z</dcterms:modified>
  <cp:category/>
  <cp:version/>
  <cp:contentType/>
  <cp:contentStatus/>
</cp:coreProperties>
</file>